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zé Correia\Documents\ISEG\Exercícios\"/>
    </mc:Choice>
  </mc:AlternateContent>
  <xr:revisionPtr revIDLastSave="0" documentId="13_ncr:1_{01DE67A9-4AB2-4121-AA88-548564C880AA}" xr6:coauthVersionLast="47" xr6:coauthVersionMax="47" xr10:uidLastSave="{00000000-0000-0000-0000-000000000000}"/>
  <bookViews>
    <workbookView xWindow="-104" yWindow="-104" windowWidth="22326" windowHeight="11947" activeTab="1" xr2:uid="{762C90E8-760B-4D38-B44C-A8C8EC7EF433}"/>
  </bookViews>
  <sheets>
    <sheet name="7,1" sheetId="1" r:id="rId1"/>
    <sheet name="7,2" sheetId="2" r:id="rId2"/>
    <sheet name="Folha3" sheetId="3" r:id="rId3"/>
    <sheet name="Sheet1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4" l="1"/>
  <c r="D18" i="4"/>
  <c r="D17" i="4"/>
  <c r="D16" i="4"/>
  <c r="D15" i="4"/>
  <c r="D14" i="4"/>
  <c r="D13" i="4"/>
  <c r="D8" i="4"/>
  <c r="N11" i="3" l="1"/>
  <c r="D11" i="1"/>
  <c r="C23" i="2"/>
  <c r="D23" i="2"/>
  <c r="B23" i="2"/>
  <c r="D17" i="2"/>
  <c r="C18" i="2"/>
  <c r="D18" i="2"/>
  <c r="C19" i="2"/>
  <c r="D19" i="2"/>
  <c r="C20" i="2"/>
  <c r="D20" i="2"/>
  <c r="C21" i="2"/>
  <c r="D21" i="2"/>
  <c r="C22" i="2"/>
  <c r="D22" i="2"/>
  <c r="C17" i="2"/>
  <c r="B22" i="2"/>
  <c r="B20" i="2"/>
  <c r="B21" i="2"/>
  <c r="B19" i="2"/>
  <c r="B18" i="2"/>
  <c r="B17" i="2"/>
  <c r="E20" i="3" l="1"/>
  <c r="H20" i="3" s="1"/>
  <c r="F20" i="3"/>
  <c r="G20" i="3"/>
  <c r="D20" i="3"/>
  <c r="C20" i="3"/>
  <c r="C18" i="3"/>
  <c r="C15" i="3"/>
  <c r="G10" i="3"/>
  <c r="G15" i="3" s="1"/>
  <c r="G18" i="3" s="1"/>
  <c r="F10" i="3"/>
  <c r="F15" i="3" s="1"/>
  <c r="F18" i="3" s="1"/>
  <c r="E10" i="3"/>
  <c r="D10" i="3"/>
  <c r="C10" i="3"/>
  <c r="G11" i="3"/>
  <c r="G12" i="3"/>
  <c r="E14" i="3"/>
  <c r="E15" i="3" s="1"/>
  <c r="E18" i="3" s="1"/>
  <c r="D14" i="3"/>
  <c r="D15" i="3" s="1"/>
  <c r="D18" i="3" s="1"/>
  <c r="C14" i="3"/>
  <c r="B13" i="3"/>
  <c r="B15" i="3" s="1"/>
  <c r="B18" i="3" s="1"/>
  <c r="D12" i="2"/>
  <c r="C12" i="2"/>
  <c r="B12" i="2"/>
  <c r="D11" i="2"/>
  <c r="C11" i="2"/>
  <c r="B11" i="2"/>
  <c r="C11" i="1"/>
  <c r="D13" i="1"/>
  <c r="C13" i="1"/>
  <c r="G12" i="1" s="1"/>
  <c r="G11" i="1"/>
  <c r="F11" i="1"/>
  <c r="F15" i="1" s="1"/>
  <c r="E11" i="1"/>
  <c r="E15" i="1" s="1"/>
  <c r="H18" i="3" l="1"/>
  <c r="J18" i="3" s="1"/>
  <c r="C28" i="3" s="1"/>
  <c r="C15" i="1"/>
  <c r="D15" i="1"/>
  <c r="G15" i="1"/>
  <c r="I15" i="1" l="1"/>
  <c r="D28" i="3"/>
  <c r="C34" i="3"/>
  <c r="E28" i="3" l="1"/>
  <c r="D34" i="3"/>
  <c r="F28" i="3" l="1"/>
  <c r="E34" i="3"/>
  <c r="G28" i="3" l="1"/>
  <c r="G34" i="3" s="1"/>
  <c r="F34" i="3"/>
  <c r="B36" i="3" s="1"/>
</calcChain>
</file>

<file path=xl/sharedStrings.xml><?xml version="1.0" encoding="utf-8"?>
<sst xmlns="http://schemas.openxmlformats.org/spreadsheetml/2006/main" count="34" uniqueCount="20">
  <si>
    <t>RL</t>
  </si>
  <si>
    <t>Depreciações</t>
  </si>
  <si>
    <t>ICC</t>
  </si>
  <si>
    <t>ICF</t>
  </si>
  <si>
    <t>CFO</t>
  </si>
  <si>
    <t>Depreciações e Provisões</t>
  </si>
  <si>
    <t>Ano 1</t>
  </si>
  <si>
    <t>Ano 5</t>
  </si>
  <si>
    <t>Ano 2</t>
  </si>
  <si>
    <t>Ano 3</t>
  </si>
  <si>
    <t>Ano 4</t>
  </si>
  <si>
    <t>Anos</t>
  </si>
  <si>
    <t>Projeto A</t>
  </si>
  <si>
    <t>Projeto B</t>
  </si>
  <si>
    <t>Projeto C</t>
  </si>
  <si>
    <t>TIR</t>
  </si>
  <si>
    <t>TA</t>
  </si>
  <si>
    <t>VAL</t>
  </si>
  <si>
    <t>CF</t>
  </si>
  <si>
    <t>VAL e TIR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</si>
</sst>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8" fontId="0" fillId="0" borderId="0" xfId="0" applyNumberFormat="1"/>
    <xf numFmtId="0" fontId="0" fillId="0" borderId="1" xfId="0" applyBorder="1"/>
    <xf numFmtId="0" fontId="1" fillId="0" borderId="1" xfId="0" applyFont="1" applyBorder="1" applyAlignment="1">
      <alignment horizontal="center"/>
    </xf>
    <xf numFmtId="3" fontId="0" fillId="0" borderId="0" xfId="0" applyNumberFormat="1"/>
    <xf numFmtId="0" fontId="0" fillId="0" borderId="2" xfId="0" applyBorder="1"/>
    <xf numFmtId="3" fontId="0" fillId="0" borderId="2" xfId="0" applyNumberFormat="1" applyBorder="1"/>
    <xf numFmtId="0" fontId="0" fillId="0" borderId="3" xfId="0" applyBorder="1"/>
    <xf numFmtId="3" fontId="0" fillId="0" borderId="3" xfId="0" applyNumberFormat="1" applyBorder="1"/>
    <xf numFmtId="0" fontId="0" fillId="0" borderId="5" xfId="0" applyBorder="1"/>
    <xf numFmtId="3" fontId="0" fillId="0" borderId="5" xfId="0" applyNumberForma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9" fontId="0" fillId="0" borderId="0" xfId="0" applyNumberFormat="1"/>
    <xf numFmtId="3" fontId="0" fillId="0" borderId="1" xfId="0" applyNumberFormat="1" applyBorder="1"/>
    <xf numFmtId="0" fontId="0" fillId="2" borderId="0" xfId="0" applyFill="1"/>
    <xf numFmtId="10" fontId="0" fillId="0" borderId="0" xfId="0" applyNumberFormat="1"/>
    <xf numFmtId="2" fontId="0" fillId="0" borderId="0" xfId="0" applyNumberFormat="1"/>
    <xf numFmtId="9" fontId="0" fillId="2" borderId="0" xfId="0" applyNumberFormat="1" applyFill="1"/>
    <xf numFmtId="2" fontId="0" fillId="2" borderId="0" xfId="0" applyNumberFormat="1" applyFill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VAL 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9.8135828334641531E-2"/>
          <c:y val="2.6533911521929323E-2"/>
          <c:w val="0.83953853593557703"/>
          <c:h val="0.7676811594202898"/>
        </c:manualLayout>
      </c:layout>
      <c:scatterChart>
        <c:scatterStyle val="lineMarker"/>
        <c:varyColors val="0"/>
        <c:ser>
          <c:idx val="0"/>
          <c:order val="0"/>
          <c:tx>
            <c:strRef>
              <c:f>'7,2'!$B$16</c:f>
              <c:strCache>
                <c:ptCount val="1"/>
                <c:pt idx="0">
                  <c:v>VAL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'7,2'!$A$17:$A$22</c:f>
              <c:numCache>
                <c:formatCode>0%</c:formatCode>
                <c:ptCount val="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</c:numCache>
            </c:numRef>
          </c:xVal>
          <c:yVal>
            <c:numRef>
              <c:f>'7,2'!$B$17:$B$22</c:f>
              <c:numCache>
                <c:formatCode>#,##0</c:formatCode>
                <c:ptCount val="6"/>
                <c:pt idx="0">
                  <c:v>50000</c:v>
                </c:pt>
                <c:pt idx="1">
                  <c:v>30071.642449586812</c:v>
                </c:pt>
                <c:pt idx="2">
                  <c:v>14371.379252534884</c:v>
                </c:pt>
                <c:pt idx="3">
                  <c:v>1835.1220561116934</c:v>
                </c:pt>
                <c:pt idx="4">
                  <c:v>-8297.9681069958751</c:v>
                </c:pt>
                <c:pt idx="5">
                  <c:v>-16580.800000000003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49-4522-9B55-A502B81D7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6189264"/>
        <c:axId val="1936486592"/>
      </c:scatterChart>
      <c:valAx>
        <c:axId val="1666189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936486592"/>
        <c:crosses val="autoZero"/>
        <c:crossBetween val="midCat"/>
      </c:valAx>
      <c:valAx>
        <c:axId val="193648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666189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'7,2'!$B$16</c:f>
              <c:strCache>
                <c:ptCount val="1"/>
                <c:pt idx="0">
                  <c:v>VAL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'7,2'!$A$17:$A$22</c:f>
              <c:numCache>
                <c:formatCode>0%</c:formatCode>
                <c:ptCount val="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</c:numCache>
            </c:numRef>
          </c:xVal>
          <c:yVal>
            <c:numRef>
              <c:f>'7,2'!$C$17:$C$22</c:f>
              <c:numCache>
                <c:formatCode>#,##0</c:formatCode>
                <c:ptCount val="6"/>
                <c:pt idx="0">
                  <c:v>7500</c:v>
                </c:pt>
                <c:pt idx="1">
                  <c:v>4843.6455170917652</c:v>
                </c:pt>
                <c:pt idx="2">
                  <c:v>2748.896312348259</c:v>
                </c:pt>
                <c:pt idx="3">
                  <c:v>1070.9361667021185</c:v>
                </c:pt>
                <c:pt idx="4">
                  <c:v>-292.56687242798034</c:v>
                </c:pt>
                <c:pt idx="5">
                  <c:v>-1415.2000000000007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DB-403C-80DC-127C43CD6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6189264"/>
        <c:axId val="1936486592"/>
      </c:scatterChart>
      <c:valAx>
        <c:axId val="1666189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936486592"/>
        <c:crosses val="autoZero"/>
        <c:crossBetween val="midCat"/>
      </c:valAx>
      <c:valAx>
        <c:axId val="193648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666189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'7,2'!$B$16</c:f>
              <c:strCache>
                <c:ptCount val="1"/>
                <c:pt idx="0">
                  <c:v>VAL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'7,2'!$A$17:$A$22</c:f>
              <c:numCache>
                <c:formatCode>0%</c:formatCode>
                <c:ptCount val="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</c:numCache>
            </c:numRef>
          </c:xVal>
          <c:yVal>
            <c:numRef>
              <c:f>'7,2'!$D$17:$D$22</c:f>
              <c:numCache>
                <c:formatCode>#,##0</c:formatCode>
                <c:ptCount val="6"/>
                <c:pt idx="0">
                  <c:v>30000</c:v>
                </c:pt>
                <c:pt idx="1">
                  <c:v>18353.100841531581</c:v>
                </c:pt>
                <c:pt idx="2">
                  <c:v>9294.5557618394014</c:v>
                </c:pt>
                <c:pt idx="3">
                  <c:v>2145.4531711563686</c:v>
                </c:pt>
                <c:pt idx="4">
                  <c:v>-3570.2803497942296</c:v>
                </c:pt>
                <c:pt idx="5">
                  <c:v>-8192.7999999999993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7D-4C7F-B981-216E1592A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6189264"/>
        <c:axId val="1936486592"/>
      </c:scatterChart>
      <c:valAx>
        <c:axId val="1666189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936486592"/>
        <c:crosses val="autoZero"/>
        <c:crossBetween val="midCat"/>
      </c:valAx>
      <c:valAx>
        <c:axId val="193648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666189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'[1]2 TIR'!$D$11</c:f>
              <c:strCache>
                <c:ptCount val="1"/>
                <c:pt idx="0">
                  <c:v>VAL e TIR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'[1]2 TIR'!$C$12:$C$19</c:f>
              <c:numCache>
                <c:formatCode>General</c:formatCode>
                <c:ptCount val="8"/>
                <c:pt idx="1">
                  <c:v>0.1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0.33333333333333298</c:v>
                </c:pt>
                <c:pt idx="6">
                  <c:v>0.4</c:v>
                </c:pt>
                <c:pt idx="7">
                  <c:v>0.5</c:v>
                </c:pt>
              </c:numCache>
            </c:numRef>
          </c:xVal>
          <c:yVal>
            <c:numRef>
              <c:f>'[1]2 TIR'!$D$12:$D$19</c:f>
              <c:numCache>
                <c:formatCode>General</c:formatCode>
                <c:ptCount val="8"/>
                <c:pt idx="1">
                  <c:v>-1.7355371900826455</c:v>
                </c:pt>
                <c:pt idx="2">
                  <c:v>-0.27777777777778567</c:v>
                </c:pt>
                <c:pt idx="3">
                  <c:v>0</c:v>
                </c:pt>
                <c:pt idx="4">
                  <c:v>5.9171597633138617E-2</c:v>
                </c:pt>
                <c:pt idx="5">
                  <c:v>0</c:v>
                </c:pt>
                <c:pt idx="6">
                  <c:v>-0.30612244897958618</c:v>
                </c:pt>
                <c:pt idx="7">
                  <c:v>-1.1111111111111143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91-43E4-8039-6F6EDC150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914575"/>
        <c:axId val="469915407"/>
      </c:scatterChart>
      <c:valAx>
        <c:axId val="4699145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69915407"/>
        <c:crosses val="autoZero"/>
        <c:crossBetween val="midCat"/>
      </c:valAx>
      <c:valAx>
        <c:axId val="469915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699145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11</xdr:row>
      <xdr:rowOff>128587</xdr:rowOff>
    </xdr:from>
    <xdr:to>
      <xdr:col>18</xdr:col>
      <xdr:colOff>228600</xdr:colOff>
      <xdr:row>26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BF6CFE1-34FE-4E3E-A51D-C262E8D8EA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17</xdr:col>
      <xdr:colOff>304800</xdr:colOff>
      <xdr:row>45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05C1C00-381B-49F6-84BA-DB73C31432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47</xdr:row>
      <xdr:rowOff>0</xdr:rowOff>
    </xdr:from>
    <xdr:to>
      <xdr:col>17</xdr:col>
      <xdr:colOff>304800</xdr:colOff>
      <xdr:row>61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0A0B748-7485-44FF-9D99-A3C44F2B10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521141</xdr:colOff>
      <xdr:row>2</xdr:row>
      <xdr:rowOff>66262</xdr:rowOff>
    </xdr:from>
    <xdr:to>
      <xdr:col>16</xdr:col>
      <xdr:colOff>207065</xdr:colOff>
      <xdr:row>25</xdr:row>
      <xdr:rowOff>74544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6F1D206-E913-4567-BA5C-116329D88C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C\Backup%2020220903\Documentos\ISEG\AI%20-%20Ex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TIR"/>
      <sheetName val="Ex 8.1"/>
      <sheetName val="Ex 8.2"/>
      <sheetName val="Folha4"/>
      <sheetName val="Folha5"/>
      <sheetName val="Folha7"/>
      <sheetName val="Folha6"/>
    </sheetNames>
    <sheetDataSet>
      <sheetData sheetId="0">
        <row r="11">
          <cell r="D11" t="str">
            <v>VAL e TIR</v>
          </cell>
        </row>
        <row r="13">
          <cell r="C13">
            <v>0.1</v>
          </cell>
          <cell r="D13">
            <v>-1.7355371900826455</v>
          </cell>
        </row>
        <row r="14">
          <cell r="C14">
            <v>0.2</v>
          </cell>
          <cell r="D14">
            <v>-0.27777777777778567</v>
          </cell>
        </row>
        <row r="15">
          <cell r="C15">
            <v>0.25</v>
          </cell>
          <cell r="D15">
            <v>0</v>
          </cell>
        </row>
        <row r="16">
          <cell r="C16">
            <v>0.3</v>
          </cell>
          <cell r="D16">
            <v>5.9171597633138617E-2</v>
          </cell>
        </row>
        <row r="17">
          <cell r="C17">
            <v>0.33333333333333298</v>
          </cell>
          <cell r="D17">
            <v>0</v>
          </cell>
        </row>
        <row r="18">
          <cell r="C18">
            <v>0.4</v>
          </cell>
          <cell r="D18">
            <v>-0.30612244897958618</v>
          </cell>
        </row>
        <row r="19">
          <cell r="C19">
            <v>0.5</v>
          </cell>
          <cell r="D19">
            <v>-1.1111111111111143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18364-2B65-4F65-8320-5CFD44758D12}">
  <dimension ref="A5:I15"/>
  <sheetViews>
    <sheetView workbookViewId="0">
      <selection activeCell="E16" sqref="E16"/>
    </sheetView>
  </sheetViews>
  <sheetFormatPr defaultRowHeight="14.4" x14ac:dyDescent="0.3"/>
  <cols>
    <col min="1" max="1" width="28.69921875" customWidth="1"/>
    <col min="9" max="9" width="11.296875" bestFit="1" customWidth="1"/>
  </cols>
  <sheetData>
    <row r="5" spans="1:9" x14ac:dyDescent="0.3">
      <c r="B5" s="3" t="s">
        <v>6</v>
      </c>
      <c r="C5" s="3" t="s">
        <v>8</v>
      </c>
      <c r="D5" s="3" t="s">
        <v>9</v>
      </c>
      <c r="E5" s="3" t="s">
        <v>10</v>
      </c>
      <c r="F5" s="3" t="s">
        <v>7</v>
      </c>
    </row>
    <row r="6" spans="1:9" x14ac:dyDescent="0.3">
      <c r="A6" s="2" t="s">
        <v>0</v>
      </c>
      <c r="B6" s="14">
        <v>-59600</v>
      </c>
      <c r="C6" s="14">
        <v>-62000</v>
      </c>
      <c r="D6" s="14">
        <v>50000</v>
      </c>
      <c r="E6" s="14">
        <v>73500</v>
      </c>
      <c r="F6" s="14">
        <v>73500</v>
      </c>
    </row>
    <row r="7" spans="1:9" x14ac:dyDescent="0.3">
      <c r="A7" s="2" t="s">
        <v>5</v>
      </c>
      <c r="B7" s="14">
        <v>50000</v>
      </c>
      <c r="C7" s="14">
        <v>50000</v>
      </c>
      <c r="D7" s="14">
        <v>50000</v>
      </c>
      <c r="E7" s="14">
        <v>25000</v>
      </c>
      <c r="F7" s="14">
        <v>20000</v>
      </c>
    </row>
    <row r="8" spans="1:9" x14ac:dyDescent="0.3">
      <c r="A8" s="2" t="s">
        <v>2</v>
      </c>
      <c r="B8" s="14">
        <v>6000</v>
      </c>
      <c r="C8" s="14">
        <v>4000</v>
      </c>
      <c r="D8" s="14"/>
      <c r="E8" s="14"/>
      <c r="F8" s="14"/>
    </row>
    <row r="11" spans="1:9" x14ac:dyDescent="0.3">
      <c r="A11" t="s">
        <v>4</v>
      </c>
      <c r="C11">
        <f>B6+B7</f>
        <v>-9600</v>
      </c>
      <c r="D11" s="4">
        <f>C6+C7</f>
        <v>-12000</v>
      </c>
      <c r="E11">
        <f>D6+D7</f>
        <v>100000</v>
      </c>
      <c r="F11">
        <f>E6+E7</f>
        <v>98500</v>
      </c>
      <c r="G11">
        <f>F6+F7</f>
        <v>93500</v>
      </c>
    </row>
    <row r="12" spans="1:9" x14ac:dyDescent="0.3">
      <c r="G12">
        <f>C13+D13</f>
        <v>10000</v>
      </c>
    </row>
    <row r="13" spans="1:9" x14ac:dyDescent="0.3">
      <c r="A13" t="s">
        <v>2</v>
      </c>
      <c r="C13">
        <f>B8</f>
        <v>6000</v>
      </c>
      <c r="D13">
        <f>C8</f>
        <v>4000</v>
      </c>
    </row>
    <row r="14" spans="1:9" x14ac:dyDescent="0.3">
      <c r="A14" t="s">
        <v>3</v>
      </c>
    </row>
    <row r="15" spans="1:9" x14ac:dyDescent="0.3">
      <c r="C15">
        <f>C11-C13</f>
        <v>-15600</v>
      </c>
      <c r="D15">
        <f>D11-D13</f>
        <v>-16000</v>
      </c>
      <c r="E15">
        <f>E11-E13</f>
        <v>100000</v>
      </c>
      <c r="F15">
        <f>F11-F13</f>
        <v>98500</v>
      </c>
      <c r="G15">
        <f>G11+G12</f>
        <v>103500</v>
      </c>
      <c r="I15" s="1">
        <f>NPV(0.1,C15:G15)</f>
        <v>179268.70370255376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4EA4B-89AF-4150-AB11-D16982DFC76B}">
  <dimension ref="A2:D34"/>
  <sheetViews>
    <sheetView tabSelected="1" topLeftCell="A4" workbookViewId="0">
      <selection activeCell="D11" sqref="D11"/>
    </sheetView>
  </sheetViews>
  <sheetFormatPr defaultRowHeight="14.4" x14ac:dyDescent="0.3"/>
  <cols>
    <col min="4" max="4" width="10" bestFit="1" customWidth="1"/>
  </cols>
  <sheetData>
    <row r="2" spans="1:4" ht="15" thickBot="1" x14ac:dyDescent="0.35"/>
    <row r="3" spans="1:4" x14ac:dyDescent="0.3">
      <c r="A3" s="11" t="s">
        <v>11</v>
      </c>
      <c r="B3" s="12" t="s">
        <v>12</v>
      </c>
      <c r="C3" s="12" t="s">
        <v>13</v>
      </c>
      <c r="D3" s="12" t="s">
        <v>14</v>
      </c>
    </row>
    <row r="4" spans="1:4" x14ac:dyDescent="0.3">
      <c r="A4" s="9">
        <v>0</v>
      </c>
      <c r="B4" s="10">
        <v>-75000</v>
      </c>
      <c r="C4" s="10">
        <v>-12500</v>
      </c>
      <c r="D4" s="10">
        <v>-22500</v>
      </c>
    </row>
    <row r="5" spans="1:4" x14ac:dyDescent="0.3">
      <c r="A5" s="5">
        <v>1</v>
      </c>
      <c r="B5" s="6">
        <v>10000</v>
      </c>
      <c r="C5" s="6">
        <v>10000</v>
      </c>
      <c r="D5" s="6">
        <v>-50500</v>
      </c>
    </row>
    <row r="6" spans="1:4" x14ac:dyDescent="0.3">
      <c r="A6" s="5">
        <v>2</v>
      </c>
      <c r="B6" s="6">
        <v>17500</v>
      </c>
      <c r="C6" s="6">
        <v>-7500</v>
      </c>
      <c r="D6" s="6">
        <v>50000</v>
      </c>
    </row>
    <row r="7" spans="1:4" x14ac:dyDescent="0.3">
      <c r="A7" s="5">
        <v>3</v>
      </c>
      <c r="B7" s="6">
        <v>25000</v>
      </c>
      <c r="C7" s="6">
        <v>15000</v>
      </c>
      <c r="D7" s="6">
        <v>61750</v>
      </c>
    </row>
    <row r="8" spans="1:4" x14ac:dyDescent="0.3">
      <c r="A8" s="5">
        <v>4</v>
      </c>
      <c r="B8" s="6">
        <v>32500</v>
      </c>
      <c r="C8" s="6">
        <v>-7500</v>
      </c>
      <c r="D8" s="6">
        <v>-73750</v>
      </c>
    </row>
    <row r="9" spans="1:4" ht="15" thickBot="1" x14ac:dyDescent="0.35">
      <c r="A9" s="7">
        <v>5</v>
      </c>
      <c r="B9" s="8">
        <v>40000</v>
      </c>
      <c r="C9" s="8">
        <v>10000</v>
      </c>
      <c r="D9" s="8">
        <v>65000</v>
      </c>
    </row>
    <row r="11" spans="1:4" x14ac:dyDescent="0.3">
      <c r="A11" t="s">
        <v>15</v>
      </c>
      <c r="B11" s="16">
        <f>IRR(B4:B9)</f>
        <v>0.15831714325625845</v>
      </c>
      <c r="C11" s="20">
        <f>IRR(C4:C9)</f>
        <v>0.1883995237127849</v>
      </c>
      <c r="D11" s="20">
        <f>IRR(D4:D9)</f>
        <v>0.16751420792991834</v>
      </c>
    </row>
    <row r="12" spans="1:4" x14ac:dyDescent="0.3">
      <c r="A12" s="13">
        <v>0.08</v>
      </c>
      <c r="B12" s="4">
        <f>NPV($A$12,B5:B9)+B4</f>
        <v>20220.292737279538</v>
      </c>
      <c r="C12" s="4">
        <f>NPV($A$12,C5:C9)+C4</f>
        <v>3529.8097966625592</v>
      </c>
      <c r="D12" s="4">
        <f>NPV($A$12,D5:D9)+D4</f>
        <v>12656.278802280882</v>
      </c>
    </row>
    <row r="16" spans="1:4" x14ac:dyDescent="0.3">
      <c r="A16" t="s">
        <v>16</v>
      </c>
      <c r="B16" t="s">
        <v>17</v>
      </c>
    </row>
    <row r="17" spans="1:4" x14ac:dyDescent="0.3">
      <c r="A17" s="13">
        <v>0</v>
      </c>
      <c r="B17" s="4">
        <f>NPV($A$17,B5:B9)+B4</f>
        <v>50000</v>
      </c>
      <c r="C17" s="4">
        <f t="shared" ref="C17" si="0">NPV($A$17,C5:C9)+C4</f>
        <v>7500</v>
      </c>
      <c r="D17" s="4">
        <f>NPV($A$17,D5:D9)+D4</f>
        <v>30000</v>
      </c>
    </row>
    <row r="18" spans="1:4" x14ac:dyDescent="0.3">
      <c r="A18" s="13">
        <v>0.05</v>
      </c>
      <c r="B18" s="4">
        <f>NPV($A$18,B5:B9)+B4</f>
        <v>30071.642449586812</v>
      </c>
      <c r="C18" s="4">
        <f t="shared" ref="C18:D18" si="1">NPV($A$18,C5:C9)+C4</f>
        <v>4843.6455170917652</v>
      </c>
      <c r="D18" s="4">
        <f t="shared" si="1"/>
        <v>18353.100841531581</v>
      </c>
    </row>
    <row r="19" spans="1:4" x14ac:dyDescent="0.3">
      <c r="A19" s="13">
        <v>0.1</v>
      </c>
      <c r="B19" s="4">
        <f>NPV($A$19,B5:B9)+B4</f>
        <v>14371.379252534884</v>
      </c>
      <c r="C19" s="4">
        <f t="shared" ref="C19:D19" si="2">NPV($A$19,C5:C9)+C4</f>
        <v>2748.896312348259</v>
      </c>
      <c r="D19" s="4">
        <f t="shared" si="2"/>
        <v>9294.5557618394014</v>
      </c>
    </row>
    <row r="20" spans="1:4" x14ac:dyDescent="0.3">
      <c r="A20" s="13">
        <v>0.15</v>
      </c>
      <c r="B20" s="4">
        <f>NPV($A$20,B5:B9)+B4</f>
        <v>1835.1220561116934</v>
      </c>
      <c r="C20" s="4">
        <f t="shared" ref="C20:D20" si="3">NPV($A$20,C5:C9)+C4</f>
        <v>1070.9361667021185</v>
      </c>
      <c r="D20" s="4">
        <f t="shared" si="3"/>
        <v>2145.4531711563686</v>
      </c>
    </row>
    <row r="21" spans="1:4" x14ac:dyDescent="0.3">
      <c r="A21" s="13">
        <v>0.2</v>
      </c>
      <c r="B21" s="4">
        <f>NPV($A$21,B5:B9)+B4</f>
        <v>-8297.9681069958751</v>
      </c>
      <c r="C21" s="4">
        <f t="shared" ref="C21:D21" si="4">NPV($A$21,C5:C9)+C4</f>
        <v>-292.56687242798034</v>
      </c>
      <c r="D21" s="4">
        <f t="shared" si="4"/>
        <v>-3570.2803497942296</v>
      </c>
    </row>
    <row r="22" spans="1:4" x14ac:dyDescent="0.3">
      <c r="A22" s="13">
        <v>0.25</v>
      </c>
      <c r="B22" s="4">
        <f>NPV($A$22,B5:B9)+B4</f>
        <v>-16580.800000000003</v>
      </c>
      <c r="C22" s="4">
        <f t="shared" ref="C22:D22" si="5">NPV($A$22,C5:C9)+C4</f>
        <v>-1415.2000000000007</v>
      </c>
      <c r="D22" s="4">
        <f t="shared" si="5"/>
        <v>-8192.7999999999993</v>
      </c>
    </row>
    <row r="23" spans="1:4" x14ac:dyDescent="0.3">
      <c r="A23" s="13">
        <v>0.5</v>
      </c>
      <c r="B23" s="4">
        <f>NPV($A$23,B5:B9)+B4</f>
        <v>-41460.905349794244</v>
      </c>
      <c r="C23" s="4">
        <f t="shared" ref="C23:D23" si="6">NPV($A$23,C5:C9)+C4</f>
        <v>-4886.8312757201638</v>
      </c>
      <c r="D23" s="4">
        <f t="shared" si="6"/>
        <v>-21656.378600823042</v>
      </c>
    </row>
    <row r="34" spans="4:4" x14ac:dyDescent="0.3">
      <c r="D34">
        <v>931042454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66916-2036-4F2C-938E-75C7C0133D1B}">
  <dimension ref="A4:N36"/>
  <sheetViews>
    <sheetView workbookViewId="0">
      <selection activeCell="N12" sqref="N12"/>
    </sheetView>
  </sheetViews>
  <sheetFormatPr defaultRowHeight="14.4" x14ac:dyDescent="0.3"/>
  <cols>
    <col min="1" max="1" width="27" customWidth="1"/>
  </cols>
  <sheetData>
    <row r="4" spans="1:14" x14ac:dyDescent="0.3">
      <c r="B4" s="3">
        <v>0</v>
      </c>
      <c r="C4" s="3" t="s">
        <v>6</v>
      </c>
      <c r="D4" s="3" t="s">
        <v>8</v>
      </c>
      <c r="E4" s="3" t="s">
        <v>9</v>
      </c>
      <c r="F4" s="3" t="s">
        <v>10</v>
      </c>
      <c r="G4" s="3" t="s">
        <v>7</v>
      </c>
    </row>
    <row r="5" spans="1:14" x14ac:dyDescent="0.3">
      <c r="A5" s="2" t="s">
        <v>1</v>
      </c>
      <c r="B5" s="2"/>
      <c r="C5" s="14">
        <v>26690</v>
      </c>
      <c r="D5" s="14">
        <v>26690</v>
      </c>
      <c r="E5" s="14">
        <v>26685</v>
      </c>
      <c r="F5" s="14">
        <v>25230</v>
      </c>
      <c r="G5" s="14">
        <v>25230</v>
      </c>
    </row>
    <row r="6" spans="1:14" x14ac:dyDescent="0.3">
      <c r="A6" s="2" t="s">
        <v>3</v>
      </c>
      <c r="B6" s="2">
        <v>241015</v>
      </c>
      <c r="C6" s="14"/>
      <c r="D6" s="14"/>
      <c r="E6" s="14"/>
      <c r="F6" s="14"/>
      <c r="G6" s="14"/>
    </row>
    <row r="7" spans="1:14" x14ac:dyDescent="0.3">
      <c r="A7" s="2" t="s">
        <v>2</v>
      </c>
      <c r="B7" s="2"/>
      <c r="C7" s="14">
        <v>15325</v>
      </c>
      <c r="D7" s="14">
        <v>4315</v>
      </c>
      <c r="E7" s="14">
        <v>305</v>
      </c>
      <c r="F7" s="14"/>
      <c r="G7" s="14"/>
    </row>
    <row r="9" spans="1:14" x14ac:dyDescent="0.3">
      <c r="A9" t="s">
        <v>0</v>
      </c>
    </row>
    <row r="10" spans="1:14" x14ac:dyDescent="0.3">
      <c r="A10" t="s">
        <v>1</v>
      </c>
      <c r="C10" s="4">
        <f>C5</f>
        <v>26690</v>
      </c>
      <c r="D10" s="4">
        <f>D5</f>
        <v>26690</v>
      </c>
      <c r="E10" s="4">
        <f>E5</f>
        <v>26685</v>
      </c>
      <c r="F10" s="4">
        <f>F5</f>
        <v>25230</v>
      </c>
      <c r="G10" s="4">
        <f>G5</f>
        <v>25230</v>
      </c>
    </row>
    <row r="11" spans="1:14" x14ac:dyDescent="0.3">
      <c r="G11" s="4">
        <f>B6-C5-D5-E5-F5-G5</f>
        <v>110490</v>
      </c>
      <c r="N11">
        <f>1/1.1</f>
        <v>0.90909090909090906</v>
      </c>
    </row>
    <row r="12" spans="1:14" x14ac:dyDescent="0.3">
      <c r="G12" s="4">
        <f>C7+D7+E7</f>
        <v>19945</v>
      </c>
    </row>
    <row r="13" spans="1:14" x14ac:dyDescent="0.3">
      <c r="B13">
        <f>B6</f>
        <v>241015</v>
      </c>
    </row>
    <row r="14" spans="1:14" x14ac:dyDescent="0.3">
      <c r="C14" s="4">
        <f>C7</f>
        <v>15325</v>
      </c>
      <c r="D14" s="4">
        <f>D7</f>
        <v>4315</v>
      </c>
      <c r="E14" s="4">
        <f>E7</f>
        <v>305</v>
      </c>
    </row>
    <row r="15" spans="1:14" x14ac:dyDescent="0.3">
      <c r="B15">
        <f>-B13</f>
        <v>-241015</v>
      </c>
      <c r="C15" s="4">
        <f>C10-C14</f>
        <v>11365</v>
      </c>
      <c r="D15" s="4">
        <f>D10-D14</f>
        <v>22375</v>
      </c>
      <c r="E15" s="4">
        <f>E10-E14</f>
        <v>26380</v>
      </c>
      <c r="F15" s="4">
        <f>F10-F14</f>
        <v>25230</v>
      </c>
      <c r="G15" s="4">
        <f>G10+G11+G12</f>
        <v>155665</v>
      </c>
    </row>
    <row r="18" spans="1:10" x14ac:dyDescent="0.3">
      <c r="B18">
        <f>B15</f>
        <v>-241015</v>
      </c>
      <c r="C18">
        <f>C15/1.1</f>
        <v>10331.81818181818</v>
      </c>
      <c r="D18">
        <f>D15/1.1^2</f>
        <v>18491.735537190081</v>
      </c>
      <c r="E18">
        <f>E15/1.1^3</f>
        <v>19819.684447783617</v>
      </c>
      <c r="F18">
        <f>F15/1.1^4</f>
        <v>17232.429478860729</v>
      </c>
      <c r="G18">
        <f>G15/1.1^5</f>
        <v>96655.717754003359</v>
      </c>
      <c r="H18" s="15">
        <f>SUM(B18:G18)</f>
        <v>-78483.614600344037</v>
      </c>
      <c r="J18">
        <f>-H18/H20</f>
        <v>20703.779815236456</v>
      </c>
    </row>
    <row r="20" spans="1:10" x14ac:dyDescent="0.3">
      <c r="C20">
        <f>1/1.1</f>
        <v>0.90909090909090906</v>
      </c>
      <c r="D20">
        <f>1/1.1^2</f>
        <v>0.82644628099173545</v>
      </c>
      <c r="E20">
        <f>1/1.1^3</f>
        <v>0.75131480090157754</v>
      </c>
      <c r="F20">
        <f>1/1.1^4</f>
        <v>0.68301345536507052</v>
      </c>
      <c r="G20">
        <f>1/1.1^5</f>
        <v>0.62092132305915493</v>
      </c>
      <c r="H20" s="15">
        <f>SUM(B20:G20)</f>
        <v>3.7907867694084478</v>
      </c>
    </row>
    <row r="28" spans="1:10" x14ac:dyDescent="0.3">
      <c r="A28" t="s">
        <v>0</v>
      </c>
      <c r="C28">
        <f>J18</f>
        <v>20703.779815236456</v>
      </c>
      <c r="D28">
        <f>C28</f>
        <v>20703.779815236456</v>
      </c>
      <c r="E28">
        <f>D28</f>
        <v>20703.779815236456</v>
      </c>
      <c r="F28">
        <f>E28</f>
        <v>20703.779815236456</v>
      </c>
      <c r="G28">
        <f>F28</f>
        <v>20703.779815236456</v>
      </c>
    </row>
    <row r="29" spans="1:10" x14ac:dyDescent="0.3">
      <c r="A29" t="s">
        <v>1</v>
      </c>
      <c r="C29" s="4">
        <v>26690</v>
      </c>
      <c r="D29" s="4">
        <v>26690</v>
      </c>
      <c r="E29" s="4">
        <v>26685</v>
      </c>
      <c r="F29" s="4">
        <v>25230</v>
      </c>
      <c r="G29" s="4">
        <v>25230</v>
      </c>
    </row>
    <row r="30" spans="1:10" x14ac:dyDescent="0.3">
      <c r="G30" s="4">
        <v>110490</v>
      </c>
    </row>
    <row r="31" spans="1:10" x14ac:dyDescent="0.3">
      <c r="G31" s="4">
        <v>19945</v>
      </c>
    </row>
    <row r="32" spans="1:10" x14ac:dyDescent="0.3">
      <c r="B32">
        <v>241015</v>
      </c>
    </row>
    <row r="33" spans="2:7" x14ac:dyDescent="0.3">
      <c r="C33" s="4">
        <v>15325</v>
      </c>
      <c r="D33" s="4">
        <v>4315</v>
      </c>
      <c r="E33" s="4">
        <v>305</v>
      </c>
    </row>
    <row r="34" spans="2:7" x14ac:dyDescent="0.3">
      <c r="B34">
        <v>-241015</v>
      </c>
      <c r="C34" s="4">
        <f>C28+C29+C30+C31-C32-C33</f>
        <v>32068.779815236456</v>
      </c>
      <c r="D34" s="4">
        <f>D28+D29+D30+D31-D32-D33</f>
        <v>43078.779815236456</v>
      </c>
      <c r="E34" s="4">
        <f>E28+E29+E30+E31-E32-E33</f>
        <v>47083.779815236456</v>
      </c>
      <c r="F34" s="4">
        <f>F28+F29+F30+F31-F32-F33</f>
        <v>45933.779815236456</v>
      </c>
      <c r="G34" s="4">
        <f>G28+G29+G30+G31-G32-G33</f>
        <v>176368.77981523646</v>
      </c>
    </row>
    <row r="36" spans="2:7" x14ac:dyDescent="0.3">
      <c r="B36" s="1">
        <f>NPV(0.1,C34:G34)+B34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4E958-63CE-404C-B87D-E3AC3867C276}">
  <dimension ref="C5:J19"/>
  <sheetViews>
    <sheetView workbookViewId="0">
      <selection activeCell="R5" sqref="R5"/>
    </sheetView>
  </sheetViews>
  <sheetFormatPr defaultRowHeight="14.4" x14ac:dyDescent="0.3"/>
  <sheetData>
    <row r="5" spans="3:10" x14ac:dyDescent="0.3">
      <c r="D5">
        <v>0</v>
      </c>
      <c r="E5">
        <v>1</v>
      </c>
      <c r="F5">
        <v>2</v>
      </c>
    </row>
    <row r="6" spans="3:10" x14ac:dyDescent="0.3">
      <c r="C6" t="s">
        <v>18</v>
      </c>
      <c r="D6">
        <v>-600</v>
      </c>
      <c r="E6">
        <v>1550</v>
      </c>
      <c r="F6">
        <v>-1000</v>
      </c>
    </row>
    <row r="8" spans="3:10" x14ac:dyDescent="0.3">
      <c r="C8" t="s">
        <v>15</v>
      </c>
      <c r="D8" s="13">
        <f>IRR(D6:F6)</f>
        <v>0.24999999999999667</v>
      </c>
      <c r="J8" s="16"/>
    </row>
    <row r="11" spans="3:10" x14ac:dyDescent="0.3">
      <c r="C11" t="s">
        <v>16</v>
      </c>
      <c r="D11" t="s">
        <v>19</v>
      </c>
    </row>
    <row r="12" spans="3:10" x14ac:dyDescent="0.3">
      <c r="C12" s="13"/>
      <c r="D12" s="17"/>
    </row>
    <row r="13" spans="3:10" x14ac:dyDescent="0.3">
      <c r="C13" s="13">
        <v>0.1</v>
      </c>
      <c r="D13" s="17">
        <f t="shared" ref="D13:D19" si="0">NPV(C13,$E$6,$F$6)+$D$6</f>
        <v>-17.355371900826412</v>
      </c>
    </row>
    <row r="14" spans="3:10" x14ac:dyDescent="0.3">
      <c r="C14" s="13">
        <v>0.2</v>
      </c>
      <c r="D14" s="17">
        <f t="shared" si="0"/>
        <v>-2.7777777777778283</v>
      </c>
    </row>
    <row r="15" spans="3:10" x14ac:dyDescent="0.3">
      <c r="C15" s="18">
        <v>0.25</v>
      </c>
      <c r="D15" s="19">
        <f t="shared" si="0"/>
        <v>0</v>
      </c>
    </row>
    <row r="16" spans="3:10" x14ac:dyDescent="0.3">
      <c r="C16" s="13">
        <v>0.3</v>
      </c>
      <c r="D16" s="17">
        <f t="shared" si="0"/>
        <v>0.59171597633144302</v>
      </c>
    </row>
    <row r="17" spans="3:4" x14ac:dyDescent="0.3">
      <c r="C17" s="18">
        <v>0.33333333333333298</v>
      </c>
      <c r="D17" s="19">
        <f t="shared" si="0"/>
        <v>0</v>
      </c>
    </row>
    <row r="18" spans="3:4" x14ac:dyDescent="0.3">
      <c r="C18" s="13">
        <v>0.4</v>
      </c>
      <c r="D18" s="17">
        <f t="shared" si="0"/>
        <v>-3.0612244897959044</v>
      </c>
    </row>
    <row r="19" spans="3:4" x14ac:dyDescent="0.3">
      <c r="C19" s="13">
        <v>0.5</v>
      </c>
      <c r="D19" s="17">
        <f t="shared" si="0"/>
        <v>-11.111111111111086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7,1</vt:lpstr>
      <vt:lpstr>7,2</vt:lpstr>
      <vt:lpstr>Folha3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Correia</dc:creator>
  <cp:lastModifiedBy>Jozé Correia</cp:lastModifiedBy>
  <dcterms:created xsi:type="dcterms:W3CDTF">2022-11-15T22:54:53Z</dcterms:created>
  <dcterms:modified xsi:type="dcterms:W3CDTF">2023-11-15T14:50:58Z</dcterms:modified>
</cp:coreProperties>
</file>